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Folder\"/>
    </mc:Choice>
  </mc:AlternateContent>
  <bookViews>
    <workbookView xWindow="0" yWindow="0" windowWidth="28800" windowHeight="12030"/>
  </bookViews>
  <sheets>
    <sheet name="Statement of Imp &amp; Exp (2)" sheetId="1" r:id="rId1"/>
  </sheets>
  <definedNames>
    <definedName name="_xlnm._FilterDatabase" localSheetId="0" hidden="1">'Statement of Imp &amp; Exp (2)'!$D$4:$D$6</definedName>
    <definedName name="_xlnm.Print_Area" localSheetId="0">'Statement of Imp &amp; Exp (2)'!$B$1:$L$87</definedName>
    <definedName name="_xlnm.Print_Titles" localSheetId="0">'Statement of Imp &amp; Exp (2)'!$4:$5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7" i="1" s="1"/>
  <c r="I86" i="1"/>
  <c r="H86" i="1"/>
  <c r="I74" i="1"/>
  <c r="H74" i="1"/>
  <c r="G74" i="1"/>
  <c r="I87" i="1"/>
  <c r="H85" i="1"/>
  <c r="H84" i="1"/>
  <c r="H83" i="1"/>
  <c r="H82" i="1"/>
  <c r="H81" i="1"/>
  <c r="H80" i="1"/>
  <c r="H79" i="1"/>
  <c r="H78" i="1"/>
  <c r="H77" i="1"/>
  <c r="H76" i="1"/>
  <c r="H75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G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87" i="1" l="1"/>
</calcChain>
</file>

<file path=xl/comments1.xml><?xml version="1.0" encoding="utf-8"?>
<comments xmlns="http://schemas.openxmlformats.org/spreadsheetml/2006/main">
  <authors>
    <author>gnan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gnan:</t>
        </r>
        <r>
          <rPr>
            <sz val="9"/>
            <color indexed="81"/>
            <rFont val="Tahoma"/>
            <family val="2"/>
          </rPr>
          <t xml:space="preserve">
USD/Euro
</t>
        </r>
      </text>
    </comment>
  </commentList>
</comments>
</file>

<file path=xl/sharedStrings.xml><?xml version="1.0" encoding="utf-8"?>
<sst xmlns="http://schemas.openxmlformats.org/spreadsheetml/2006/main" count="99" uniqueCount="99">
  <si>
    <t>Licence Number : 041059450 dated 19.09.2014</t>
  </si>
  <si>
    <t>Sl.No</t>
  </si>
  <si>
    <t>Inv.No</t>
  </si>
  <si>
    <t>Inv.Date</t>
  </si>
  <si>
    <t>Qty (Tons)</t>
  </si>
  <si>
    <t>Ex.Rate</t>
  </si>
  <si>
    <t>Remarks</t>
  </si>
  <si>
    <t>INR</t>
  </si>
  <si>
    <t>Grand Total</t>
  </si>
  <si>
    <t xml:space="preserve">DETAILS OF EXPORTS </t>
  </si>
  <si>
    <t xml:space="preserve">S.B No </t>
  </si>
  <si>
    <t>S.B Date</t>
  </si>
  <si>
    <t>FOB Value</t>
  </si>
  <si>
    <t>USD/ EURO</t>
  </si>
  <si>
    <t>2014-15/0065</t>
  </si>
  <si>
    <t>2014-15/0066</t>
  </si>
  <si>
    <t>2014-15/0067</t>
  </si>
  <si>
    <t>2014-15/0068</t>
  </si>
  <si>
    <t>2014-15/0069</t>
  </si>
  <si>
    <t>2014-15/0070</t>
  </si>
  <si>
    <t>2014-15/0074</t>
  </si>
  <si>
    <t>2014-15/0075</t>
  </si>
  <si>
    <t>2014-15/0076</t>
  </si>
  <si>
    <t>2014-15/0077</t>
  </si>
  <si>
    <t>2014-15/0078</t>
  </si>
  <si>
    <t>2014-15/0079</t>
  </si>
  <si>
    <t>2014-15/0080</t>
  </si>
  <si>
    <t>2014-15/0081</t>
  </si>
  <si>
    <t>2014-15/0082</t>
  </si>
  <si>
    <t>2014-15/0083</t>
  </si>
  <si>
    <t>2014-15/0084</t>
  </si>
  <si>
    <t>2014-15/0085</t>
  </si>
  <si>
    <t>2014-15/0086</t>
  </si>
  <si>
    <t>2014-15/0088</t>
  </si>
  <si>
    <t>2014-15/0090</t>
  </si>
  <si>
    <t>2014-15/0092</t>
  </si>
  <si>
    <t>2014-15/0094</t>
  </si>
  <si>
    <t>2014-15/0096</t>
  </si>
  <si>
    <t>2014-15/0098</t>
  </si>
  <si>
    <t>2014-15/0100</t>
  </si>
  <si>
    <t>2014-15/0101</t>
  </si>
  <si>
    <t>2015-16/0001</t>
  </si>
  <si>
    <t>2015-16/0003</t>
  </si>
  <si>
    <t>2015-16/0005</t>
  </si>
  <si>
    <t>2015-16/0007</t>
  </si>
  <si>
    <t>2015-16/0009</t>
  </si>
  <si>
    <t>2015-16/0011</t>
  </si>
  <si>
    <t>2015-16/0013</t>
  </si>
  <si>
    <t>2015-16/0015</t>
  </si>
  <si>
    <t>2015-16/0019</t>
  </si>
  <si>
    <t>2015-16/0020</t>
  </si>
  <si>
    <t>2015-16/0022</t>
  </si>
  <si>
    <t>2015-16/0023</t>
  </si>
  <si>
    <t>2015-16/0024</t>
  </si>
  <si>
    <t>2015-16/0026</t>
  </si>
  <si>
    <t>2015-16/0027</t>
  </si>
  <si>
    <t>2015-16/0028</t>
  </si>
  <si>
    <t>2015-16/0030</t>
  </si>
  <si>
    <t>2015-16/0031</t>
  </si>
  <si>
    <t>2015-16/0032</t>
  </si>
  <si>
    <t>2015-16/0033</t>
  </si>
  <si>
    <t>2015-16/0034</t>
  </si>
  <si>
    <t>2015-16/0036</t>
  </si>
  <si>
    <t>2015-16/0037</t>
  </si>
  <si>
    <t>2015-16/0038</t>
  </si>
  <si>
    <t>2015-16/0039</t>
  </si>
  <si>
    <t>2015-16/0040</t>
  </si>
  <si>
    <t>2015-16/0042</t>
  </si>
  <si>
    <t>2015-16/0043</t>
  </si>
  <si>
    <t>2015-16/0044</t>
  </si>
  <si>
    <t>2015-16/0045</t>
  </si>
  <si>
    <t>2015-16/0046</t>
  </si>
  <si>
    <t>2015-16/0048</t>
  </si>
  <si>
    <t>2015-16/0049</t>
  </si>
  <si>
    <t>2015-16/0053</t>
  </si>
  <si>
    <t>2015-16/0056</t>
  </si>
  <si>
    <t>2015-16/0058</t>
  </si>
  <si>
    <t>2015-16/0062</t>
  </si>
  <si>
    <t>2015-16/0064</t>
  </si>
  <si>
    <t>2015-16/0066</t>
  </si>
  <si>
    <t>2015-16/0068</t>
  </si>
  <si>
    <t>2015-16/0074</t>
  </si>
  <si>
    <t>2015-16/0077</t>
  </si>
  <si>
    <t>2015-16/0078</t>
  </si>
  <si>
    <t>2015-16/0079</t>
  </si>
  <si>
    <t>2015-16/0081</t>
  </si>
  <si>
    <t>2015-16/0082</t>
  </si>
  <si>
    <t>2015-16/0085</t>
  </si>
  <si>
    <t>2015-16/0086</t>
  </si>
  <si>
    <t>2016-17/0001</t>
  </si>
  <si>
    <t>2016-17/0002</t>
  </si>
  <si>
    <t>2016-17/0004</t>
  </si>
  <si>
    <t>2016-17/0006</t>
  </si>
  <si>
    <t>AA Number Mentioned</t>
  </si>
  <si>
    <t>AA Number Not Mentioned</t>
  </si>
  <si>
    <t>Subtotal (1)</t>
  </si>
  <si>
    <t>Subtotal (2)</t>
  </si>
  <si>
    <t>Product Description :E.R.W Steel Pipe for DIB to SABC 1470,SABC 1470-P &amp; STDE 10- P Black Plain Ends, Oiling (7306 3090)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</si>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</sst>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[$-409]dd/mmm/yy;@"/>
    <numFmt numFmtId="165" formatCode="_ * #,##0_ ;_ * \-#,##0_ ;_ * &quot;-&quot;??_ ;_ @_ "/>
    <numFmt numFmtId="166" formatCode="[$-14009]dd/m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Microsoft Sans Serif"/>
      <family val="2"/>
    </font>
    <font>
      <sz val="8"/>
      <color theme="1"/>
      <name val="Microsoft Sans Serif"/>
      <family val="2"/>
    </font>
    <font>
      <sz val="8"/>
      <name val="Microsoft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right" vertical="center"/>
    </xf>
    <xf numFmtId="2" fontId="3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43" fontId="4" fillId="0" borderId="5" xfId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166" fontId="4" fillId="0" borderId="6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right" vertical="center" wrapText="1"/>
    </xf>
    <xf numFmtId="165" fontId="3" fillId="0" borderId="6" xfId="1" applyNumberFormat="1" applyFont="1" applyBorder="1" applyAlignment="1">
      <alignment vertical="center"/>
    </xf>
    <xf numFmtId="14" fontId="3" fillId="0" borderId="0" xfId="0" applyNumberFormat="1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43" fontId="4" fillId="0" borderId="7" xfId="1" applyFont="1" applyFill="1" applyBorder="1" applyAlignment="1">
      <alignment horizontal="right" vertical="center" wrapText="1"/>
    </xf>
    <xf numFmtId="165" fontId="3" fillId="0" borderId="7" xfId="1" applyNumberFormat="1" applyFont="1" applyBorder="1" applyAlignment="1">
      <alignment vertical="center"/>
    </xf>
    <xf numFmtId="43" fontId="2" fillId="2" borderId="2" xfId="1" applyFont="1" applyFill="1" applyBorder="1" applyAlignment="1">
      <alignment horizontal="right" vertical="center"/>
    </xf>
    <xf numFmtId="165" fontId="2" fillId="2" borderId="2" xfId="1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3" fillId="0" borderId="11" xfId="1" applyNumberFormat="1" applyFont="1" applyBorder="1" applyAlignment="1">
      <alignment vertical="center"/>
    </xf>
    <xf numFmtId="165" fontId="3" fillId="0" borderId="11" xfId="1" applyNumberFormat="1" applyFont="1" applyBorder="1" applyAlignment="1">
      <alignment horizontal="right" vertical="center"/>
    </xf>
    <xf numFmtId="165" fontId="2" fillId="2" borderId="1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91"/>
  <sheetViews>
    <sheetView showGridLines="0" tabSelected="1" view="pageBreakPreview" zoomScaleNormal="100" zoomScaleSheetLayoutView="100" workbookViewId="0">
      <selection activeCell="H5" sqref="H5:I5"/>
    </sheetView>
  </sheetViews>
  <sheetFormatPr defaultRowHeight="10.5" x14ac:dyDescent="0.25"/>
  <cols>
    <col min="1" max="1" width="9.140625" style="1"/>
    <col min="2" max="2" width="6.42578125" style="1" bestFit="1" customWidth="1"/>
    <col min="3" max="3" width="10.42578125" style="32" bestFit="1" customWidth="1"/>
    <col min="4" max="4" width="12.85546875" style="1" customWidth="1"/>
    <col min="5" max="5" width="12.85546875" style="1" bestFit="1" customWidth="1"/>
    <col min="6" max="6" width="10.85546875" style="33" bestFit="1" customWidth="1"/>
    <col min="7" max="7" width="12.7109375" style="34" customWidth="1"/>
    <col min="8" max="8" width="14.28515625" style="1" bestFit="1" customWidth="1"/>
    <col min="9" max="9" width="16.85546875" style="35" customWidth="1"/>
    <col min="10" max="10" width="9" style="1" hidden="1" customWidth="1"/>
    <col min="11" max="11" width="14.7109375" style="1" hidden="1" customWidth="1"/>
    <col min="12" max="12" width="19" style="1" customWidth="1"/>
    <col min="13" max="13" width="18.7109375" style="1" bestFit="1" customWidth="1"/>
    <col min="14" max="14" width="15.5703125" style="1" bestFit="1" customWidth="1"/>
    <col min="15" max="15" width="9.140625" style="1"/>
    <col min="16" max="16" width="10.42578125" style="1" bestFit="1" customWidth="1"/>
    <col min="17" max="17" width="9.140625" style="1"/>
    <col min="18" max="18" width="10.28515625" style="1" bestFit="1" customWidth="1"/>
    <col min="19" max="16384" width="9.140625" style="1"/>
  </cols>
  <sheetData>
    <row r="1" spans="2:16" ht="24.95" customHeight="1" x14ac:dyDescent="0.25"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2:16" ht="24.95" customHeight="1" x14ac:dyDescent="0.25">
      <c r="B2" s="47" t="s">
        <v>97</v>
      </c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2:16" ht="24.95" customHeight="1" x14ac:dyDescent="0.25">
      <c r="B3" s="47" t="s">
        <v>9</v>
      </c>
      <c r="C3" s="48"/>
      <c r="D3" s="48"/>
      <c r="E3" s="48"/>
      <c r="F3" s="48"/>
      <c r="G3" s="48"/>
      <c r="H3" s="48"/>
      <c r="I3" s="48"/>
      <c r="J3" s="48"/>
      <c r="K3" s="48"/>
      <c r="L3" s="49"/>
      <c r="M3" s="9"/>
    </row>
    <row r="4" spans="2:16" ht="20.100000000000001" customHeight="1" x14ac:dyDescent="0.25">
      <c r="B4" s="42" t="s">
        <v>1</v>
      </c>
      <c r="C4" s="42" t="s">
        <v>10</v>
      </c>
      <c r="D4" s="42" t="s">
        <v>11</v>
      </c>
      <c r="E4" s="42" t="s">
        <v>2</v>
      </c>
      <c r="F4" s="43" t="s">
        <v>3</v>
      </c>
      <c r="G4" s="43" t="s">
        <v>4</v>
      </c>
      <c r="H4" s="53" t="s">
        <v>12</v>
      </c>
      <c r="I4" s="53"/>
      <c r="J4" s="54" t="s">
        <v>5</v>
      </c>
      <c r="L4" s="56" t="s">
        <v>6</v>
      </c>
    </row>
    <row r="5" spans="2:16" ht="20.100000000000001" customHeight="1" x14ac:dyDescent="0.25">
      <c r="B5" s="42"/>
      <c r="C5" s="42"/>
      <c r="D5" s="42"/>
      <c r="E5" s="42"/>
      <c r="F5" s="43"/>
      <c r="G5" s="43"/>
      <c r="H5" s="41" t="s">
        <v>13</v>
      </c>
      <c r="I5" s="64" t="s">
        <v>7</v>
      </c>
      <c r="J5" s="55"/>
      <c r="L5" s="57"/>
    </row>
    <row r="6" spans="2:16" ht="20.100000000000001" customHeight="1" x14ac:dyDescent="0.25">
      <c r="B6" s="3">
        <v>1</v>
      </c>
      <c r="C6" s="11">
        <v>5741669</v>
      </c>
      <c r="D6" s="12">
        <v>41920</v>
      </c>
      <c r="E6" s="11" t="s">
        <v>14</v>
      </c>
      <c r="F6" s="13">
        <v>41939</v>
      </c>
      <c r="G6" s="14">
        <v>132.35400000000001</v>
      </c>
      <c r="H6" s="62">
        <v>133929</v>
      </c>
      <c r="I6" s="63">
        <v>8176364</v>
      </c>
      <c r="J6" s="3">
        <v>54.35</v>
      </c>
      <c r="K6" s="3"/>
      <c r="L6" s="55" t="s">
        <v>93</v>
      </c>
    </row>
    <row r="7" spans="2:16" ht="20.100000000000001" customHeight="1" x14ac:dyDescent="0.25">
      <c r="B7" s="4">
        <v>2</v>
      </c>
      <c r="C7" s="15">
        <v>6103483</v>
      </c>
      <c r="D7" s="16">
        <v>41960</v>
      </c>
      <c r="E7" s="15" t="s">
        <v>15</v>
      </c>
      <c r="F7" s="17">
        <v>41957</v>
      </c>
      <c r="G7" s="18">
        <v>26.974</v>
      </c>
      <c r="H7" s="19">
        <f>I7/76.15</f>
        <v>40380</v>
      </c>
      <c r="I7" s="5">
        <v>3074937</v>
      </c>
      <c r="J7" s="4">
        <v>54.35</v>
      </c>
      <c r="K7" s="4"/>
      <c r="L7" s="58"/>
    </row>
    <row r="8" spans="2:16" ht="20.100000000000001" customHeight="1" x14ac:dyDescent="0.25">
      <c r="B8" s="4">
        <v>3</v>
      </c>
      <c r="C8" s="15">
        <v>6103490</v>
      </c>
      <c r="D8" s="16">
        <v>41960</v>
      </c>
      <c r="E8" s="15" t="s">
        <v>16</v>
      </c>
      <c r="F8" s="17">
        <v>41957</v>
      </c>
      <c r="G8" s="18">
        <v>27.189</v>
      </c>
      <c r="H8" s="19">
        <f>I8/76.15</f>
        <v>38820</v>
      </c>
      <c r="I8" s="5">
        <v>2956143</v>
      </c>
      <c r="J8" s="4">
        <v>54.35</v>
      </c>
      <c r="K8" s="4"/>
      <c r="L8" s="58"/>
    </row>
    <row r="9" spans="2:16" ht="20.100000000000001" customHeight="1" x14ac:dyDescent="0.25">
      <c r="B9" s="4">
        <v>4</v>
      </c>
      <c r="C9" s="15">
        <v>6180667</v>
      </c>
      <c r="D9" s="16">
        <v>41964</v>
      </c>
      <c r="E9" s="15" t="s">
        <v>17</v>
      </c>
      <c r="F9" s="17">
        <v>41963</v>
      </c>
      <c r="G9" s="18">
        <v>10.487</v>
      </c>
      <c r="H9" s="19">
        <f>I9/77</f>
        <v>15400</v>
      </c>
      <c r="I9" s="5">
        <v>1185800</v>
      </c>
      <c r="J9" s="4">
        <v>54.35</v>
      </c>
      <c r="K9" s="4"/>
      <c r="L9" s="58"/>
    </row>
    <row r="10" spans="2:16" ht="20.100000000000001" customHeight="1" x14ac:dyDescent="0.25">
      <c r="B10" s="4">
        <v>5</v>
      </c>
      <c r="C10" s="15">
        <v>6182736</v>
      </c>
      <c r="D10" s="16">
        <v>41964</v>
      </c>
      <c r="E10" s="15" t="s">
        <v>18</v>
      </c>
      <c r="F10" s="17">
        <v>41963</v>
      </c>
      <c r="G10" s="18">
        <v>46.572000000000003</v>
      </c>
      <c r="H10" s="5">
        <f>I10/77</f>
        <v>69710</v>
      </c>
      <c r="I10" s="19">
        <v>5367670</v>
      </c>
      <c r="J10" s="4">
        <v>54.35</v>
      </c>
      <c r="K10" s="4"/>
      <c r="L10" s="58"/>
    </row>
    <row r="11" spans="2:16" ht="20.100000000000001" customHeight="1" x14ac:dyDescent="0.25">
      <c r="B11" s="4">
        <v>6</v>
      </c>
      <c r="C11" s="15">
        <v>6196756</v>
      </c>
      <c r="D11" s="16">
        <v>41964</v>
      </c>
      <c r="E11" s="15" t="s">
        <v>19</v>
      </c>
      <c r="F11" s="17">
        <v>41964</v>
      </c>
      <c r="G11" s="18">
        <v>15.997</v>
      </c>
      <c r="H11" s="19">
        <f>I11/61.6</f>
        <v>16092.980032467531</v>
      </c>
      <c r="I11" s="5">
        <v>991327.57</v>
      </c>
      <c r="J11" s="4">
        <v>54.35</v>
      </c>
      <c r="K11" s="4"/>
      <c r="L11" s="58"/>
      <c r="P11" s="20"/>
    </row>
    <row r="12" spans="2:16" ht="20.100000000000001" customHeight="1" x14ac:dyDescent="0.25">
      <c r="B12" s="4">
        <v>7</v>
      </c>
      <c r="C12" s="15">
        <v>6549792</v>
      </c>
      <c r="D12" s="16">
        <v>41983</v>
      </c>
      <c r="E12" s="15" t="s">
        <v>20</v>
      </c>
      <c r="F12" s="17">
        <v>41982</v>
      </c>
      <c r="G12" s="18">
        <v>36.548999999999999</v>
      </c>
      <c r="H12" s="5">
        <f>I12/75.35</f>
        <v>54700.400000000009</v>
      </c>
      <c r="I12" s="19">
        <v>4121675.14</v>
      </c>
      <c r="J12" s="4">
        <v>54.35</v>
      </c>
      <c r="K12" s="4"/>
      <c r="L12" s="58"/>
    </row>
    <row r="13" spans="2:16" ht="20.100000000000001" customHeight="1" x14ac:dyDescent="0.25">
      <c r="B13" s="4">
        <v>8</v>
      </c>
      <c r="C13" s="15">
        <v>6874335</v>
      </c>
      <c r="D13" s="16">
        <v>42000</v>
      </c>
      <c r="E13" s="15" t="s">
        <v>21</v>
      </c>
      <c r="F13" s="17">
        <v>41999</v>
      </c>
      <c r="G13" s="18">
        <v>35.837000000000003</v>
      </c>
      <c r="H13" s="5">
        <f>I13/77.25</f>
        <v>53620.4</v>
      </c>
      <c r="I13" s="19">
        <v>4142175.9</v>
      </c>
      <c r="J13" s="4">
        <v>54.35</v>
      </c>
      <c r="K13" s="4"/>
      <c r="L13" s="58"/>
    </row>
    <row r="14" spans="2:16" ht="20.100000000000001" customHeight="1" x14ac:dyDescent="0.25">
      <c r="B14" s="4">
        <v>9</v>
      </c>
      <c r="C14" s="15">
        <v>7052842</v>
      </c>
      <c r="D14" s="16">
        <v>42010</v>
      </c>
      <c r="E14" s="15" t="s">
        <v>22</v>
      </c>
      <c r="F14" s="17">
        <v>42009</v>
      </c>
      <c r="G14" s="18">
        <v>18.308</v>
      </c>
      <c r="H14" s="19">
        <f>I14/75.65</f>
        <v>26619.999999999996</v>
      </c>
      <c r="I14" s="5">
        <v>2013803</v>
      </c>
      <c r="J14" s="4">
        <v>54.35</v>
      </c>
      <c r="K14" s="4"/>
      <c r="L14" s="58"/>
    </row>
    <row r="15" spans="2:16" ht="20.100000000000001" customHeight="1" x14ac:dyDescent="0.25">
      <c r="B15" s="4">
        <v>10</v>
      </c>
      <c r="C15" s="15">
        <v>7071086</v>
      </c>
      <c r="D15" s="16">
        <v>42011</v>
      </c>
      <c r="E15" s="15" t="s">
        <v>23</v>
      </c>
      <c r="F15" s="17">
        <v>42010</v>
      </c>
      <c r="G15" s="18">
        <v>18.285</v>
      </c>
      <c r="H15" s="5">
        <f>I15/75.65</f>
        <v>27360.199999999997</v>
      </c>
      <c r="I15" s="19">
        <v>2069799.13</v>
      </c>
      <c r="J15" s="4">
        <v>54.35</v>
      </c>
      <c r="K15" s="4"/>
      <c r="L15" s="58"/>
    </row>
    <row r="16" spans="2:16" ht="20.100000000000001" customHeight="1" x14ac:dyDescent="0.25">
      <c r="B16" s="4">
        <v>11</v>
      </c>
      <c r="C16" s="15">
        <v>7394624</v>
      </c>
      <c r="D16" s="16">
        <v>42027</v>
      </c>
      <c r="E16" s="15" t="s">
        <v>24</v>
      </c>
      <c r="F16" s="17">
        <v>42027</v>
      </c>
      <c r="G16" s="18">
        <v>18.855</v>
      </c>
      <c r="H16" s="19">
        <f>I16/71.9</f>
        <v>27559.999999999996</v>
      </c>
      <c r="I16" s="5">
        <v>1981564</v>
      </c>
      <c r="J16" s="4">
        <v>55.85</v>
      </c>
      <c r="K16" s="4"/>
      <c r="L16" s="58"/>
    </row>
    <row r="17" spans="2:12" ht="20.100000000000001" customHeight="1" x14ac:dyDescent="0.25">
      <c r="B17" s="4">
        <v>12</v>
      </c>
      <c r="C17" s="15">
        <v>7442845</v>
      </c>
      <c r="D17" s="16">
        <v>42031</v>
      </c>
      <c r="E17" s="15" t="s">
        <v>25</v>
      </c>
      <c r="F17" s="17">
        <v>42031</v>
      </c>
      <c r="G17" s="18">
        <v>17.678999999999998</v>
      </c>
      <c r="H17" s="19">
        <f>I17/71.9</f>
        <v>26459.999999999996</v>
      </c>
      <c r="I17" s="5">
        <v>1902474</v>
      </c>
      <c r="J17" s="4">
        <v>55.85</v>
      </c>
      <c r="K17" s="4"/>
      <c r="L17" s="58"/>
    </row>
    <row r="18" spans="2:12" ht="20.100000000000001" customHeight="1" x14ac:dyDescent="0.25">
      <c r="B18" s="4">
        <v>13</v>
      </c>
      <c r="C18" s="15">
        <v>7472150</v>
      </c>
      <c r="D18" s="16">
        <v>42032</v>
      </c>
      <c r="E18" s="15" t="s">
        <v>26</v>
      </c>
      <c r="F18" s="17">
        <v>42032</v>
      </c>
      <c r="G18" s="18">
        <v>16.899000000000001</v>
      </c>
      <c r="H18" s="5">
        <f>I18/68.2</f>
        <v>25290</v>
      </c>
      <c r="I18" s="19">
        <v>1724778</v>
      </c>
      <c r="J18" s="4">
        <v>55.85</v>
      </c>
      <c r="K18" s="4"/>
      <c r="L18" s="58"/>
    </row>
    <row r="19" spans="2:12" ht="20.100000000000001" customHeight="1" x14ac:dyDescent="0.25">
      <c r="B19" s="4">
        <v>14</v>
      </c>
      <c r="C19" s="15">
        <v>7580616</v>
      </c>
      <c r="D19" s="16">
        <v>42038</v>
      </c>
      <c r="E19" s="15" t="s">
        <v>27</v>
      </c>
      <c r="F19" s="17">
        <v>42037</v>
      </c>
      <c r="G19" s="18">
        <v>18.940000000000001</v>
      </c>
      <c r="H19" s="19">
        <f>I19/68.2</f>
        <v>28260</v>
      </c>
      <c r="I19" s="5">
        <v>1927332</v>
      </c>
      <c r="J19" s="4">
        <v>55.85</v>
      </c>
      <c r="K19" s="4"/>
      <c r="L19" s="58"/>
    </row>
    <row r="20" spans="2:12" ht="20.100000000000001" customHeight="1" x14ac:dyDescent="0.25">
      <c r="B20" s="4">
        <v>15</v>
      </c>
      <c r="C20" s="15">
        <v>7810885</v>
      </c>
      <c r="D20" s="16">
        <v>42049</v>
      </c>
      <c r="E20" s="15" t="s">
        <v>28</v>
      </c>
      <c r="F20" s="17">
        <v>42048</v>
      </c>
      <c r="G20" s="18">
        <v>37.396000000000001</v>
      </c>
      <c r="H20" s="19">
        <f>I20/69.4</f>
        <v>55965.599999999999</v>
      </c>
      <c r="I20" s="5">
        <v>3884012.64</v>
      </c>
      <c r="J20" s="4"/>
      <c r="K20" s="4"/>
      <c r="L20" s="58"/>
    </row>
    <row r="21" spans="2:12" ht="20.100000000000001" customHeight="1" x14ac:dyDescent="0.25">
      <c r="B21" s="4">
        <v>16</v>
      </c>
      <c r="C21" s="15">
        <v>7916445</v>
      </c>
      <c r="D21" s="16">
        <v>42054</v>
      </c>
      <c r="E21" s="15" t="s">
        <v>29</v>
      </c>
      <c r="F21" s="17">
        <v>42053</v>
      </c>
      <c r="G21" s="18">
        <v>18.385999999999999</v>
      </c>
      <c r="H21" s="19">
        <f>I21/69.4</f>
        <v>27514.6</v>
      </c>
      <c r="I21" s="5">
        <v>1909513.24</v>
      </c>
      <c r="J21" s="4"/>
      <c r="K21" s="4"/>
      <c r="L21" s="58"/>
    </row>
    <row r="22" spans="2:12" ht="20.100000000000001" customHeight="1" x14ac:dyDescent="0.25">
      <c r="B22" s="4">
        <v>17</v>
      </c>
      <c r="C22" s="15">
        <v>8002653</v>
      </c>
      <c r="D22" s="16">
        <v>42059</v>
      </c>
      <c r="E22" s="15" t="s">
        <v>30</v>
      </c>
      <c r="F22" s="17">
        <v>42058</v>
      </c>
      <c r="G22" s="18">
        <f>36828/1000</f>
        <v>36.828000000000003</v>
      </c>
      <c r="H22" s="19">
        <f>I22/70.15</f>
        <v>55119.999999999993</v>
      </c>
      <c r="I22" s="5">
        <v>3866668</v>
      </c>
      <c r="J22" s="4"/>
      <c r="K22" s="4"/>
      <c r="L22" s="58"/>
    </row>
    <row r="23" spans="2:12" ht="20.100000000000001" customHeight="1" x14ac:dyDescent="0.25">
      <c r="B23" s="4">
        <v>18</v>
      </c>
      <c r="C23" s="15">
        <v>8099671</v>
      </c>
      <c r="D23" s="16">
        <v>42063</v>
      </c>
      <c r="E23" s="15" t="s">
        <v>31</v>
      </c>
      <c r="F23" s="17">
        <v>42062</v>
      </c>
      <c r="G23" s="18">
        <v>18.401</v>
      </c>
      <c r="H23" s="19">
        <f>I23/70.15</f>
        <v>27539.999999999996</v>
      </c>
      <c r="I23" s="5">
        <v>1931931</v>
      </c>
      <c r="J23" s="4"/>
      <c r="K23" s="4"/>
      <c r="L23" s="58"/>
    </row>
    <row r="24" spans="2:12" ht="20.100000000000001" customHeight="1" x14ac:dyDescent="0.25">
      <c r="B24" s="4">
        <v>19</v>
      </c>
      <c r="C24" s="15">
        <v>8148731</v>
      </c>
      <c r="D24" s="16">
        <v>42066</v>
      </c>
      <c r="E24" s="15" t="s">
        <v>32</v>
      </c>
      <c r="F24" s="17">
        <v>42065</v>
      </c>
      <c r="G24" s="18">
        <v>18.172999999999998</v>
      </c>
      <c r="H24" s="19">
        <f>I24/70.15</f>
        <v>26259.999999999996</v>
      </c>
      <c r="I24" s="5">
        <v>1842139</v>
      </c>
      <c r="J24" s="4"/>
      <c r="K24" s="4"/>
      <c r="L24" s="58"/>
    </row>
    <row r="25" spans="2:12" ht="20.100000000000001" customHeight="1" x14ac:dyDescent="0.25">
      <c r="B25" s="4">
        <v>20</v>
      </c>
      <c r="C25" s="15">
        <v>8421332</v>
      </c>
      <c r="D25" s="16">
        <v>42080</v>
      </c>
      <c r="E25" s="15" t="s">
        <v>33</v>
      </c>
      <c r="F25" s="17">
        <v>42079</v>
      </c>
      <c r="G25" s="18">
        <v>14.068</v>
      </c>
      <c r="H25" s="19">
        <f>I25/68.15</f>
        <v>21060</v>
      </c>
      <c r="I25" s="5">
        <v>1435239</v>
      </c>
      <c r="J25" s="4"/>
      <c r="K25" s="4"/>
      <c r="L25" s="58"/>
    </row>
    <row r="26" spans="2:12" ht="20.100000000000001" customHeight="1" x14ac:dyDescent="0.25">
      <c r="B26" s="4">
        <v>21</v>
      </c>
      <c r="C26" s="15">
        <v>8422053</v>
      </c>
      <c r="D26" s="16">
        <v>42080</v>
      </c>
      <c r="E26" s="15" t="s">
        <v>34</v>
      </c>
      <c r="F26" s="17">
        <v>42079</v>
      </c>
      <c r="G26" s="18">
        <v>10.577999999999999</v>
      </c>
      <c r="H26" s="19">
        <f>I26/68.15</f>
        <v>15499.999999999998</v>
      </c>
      <c r="I26" s="5">
        <v>1056325</v>
      </c>
      <c r="J26" s="4"/>
      <c r="K26" s="4"/>
      <c r="L26" s="58"/>
    </row>
    <row r="27" spans="2:12" ht="20.100000000000001" customHeight="1" x14ac:dyDescent="0.25">
      <c r="B27" s="4">
        <v>22</v>
      </c>
      <c r="C27" s="15">
        <v>8493653</v>
      </c>
      <c r="D27" s="16">
        <v>42083</v>
      </c>
      <c r="E27" s="15" t="s">
        <v>35</v>
      </c>
      <c r="F27" s="17">
        <v>42082</v>
      </c>
      <c r="G27" s="18">
        <v>14.068</v>
      </c>
      <c r="H27" s="19">
        <f t="shared" ref="H27:H32" si="0">I27/66.5</f>
        <v>21060</v>
      </c>
      <c r="I27" s="5">
        <v>1400490</v>
      </c>
      <c r="J27" s="4"/>
      <c r="K27" s="4"/>
      <c r="L27" s="58"/>
    </row>
    <row r="28" spans="2:12" ht="20.100000000000001" customHeight="1" x14ac:dyDescent="0.25">
      <c r="B28" s="4">
        <v>23</v>
      </c>
      <c r="C28" s="15">
        <v>8493647</v>
      </c>
      <c r="D28" s="16">
        <v>42083</v>
      </c>
      <c r="E28" s="15" t="s">
        <v>36</v>
      </c>
      <c r="F28" s="17">
        <v>42082</v>
      </c>
      <c r="G28" s="18">
        <v>10.935</v>
      </c>
      <c r="H28" s="19">
        <f t="shared" si="0"/>
        <v>16320</v>
      </c>
      <c r="I28" s="5">
        <v>1085280</v>
      </c>
      <c r="J28" s="4"/>
      <c r="K28" s="4"/>
      <c r="L28" s="58"/>
    </row>
    <row r="29" spans="2:12" ht="20.100000000000001" customHeight="1" x14ac:dyDescent="0.25">
      <c r="B29" s="4">
        <v>24</v>
      </c>
      <c r="C29" s="15">
        <v>8510657</v>
      </c>
      <c r="D29" s="16">
        <v>42084</v>
      </c>
      <c r="E29" s="15" t="s">
        <v>37</v>
      </c>
      <c r="F29" s="17">
        <v>42083</v>
      </c>
      <c r="G29" s="18">
        <v>14.068</v>
      </c>
      <c r="H29" s="19">
        <f t="shared" si="0"/>
        <v>21060</v>
      </c>
      <c r="I29" s="5">
        <v>1400490</v>
      </c>
      <c r="J29" s="4"/>
      <c r="K29" s="4"/>
      <c r="L29" s="58"/>
    </row>
    <row r="30" spans="2:12" ht="20.100000000000001" customHeight="1" x14ac:dyDescent="0.25">
      <c r="B30" s="4">
        <v>25</v>
      </c>
      <c r="C30" s="15">
        <v>8571935</v>
      </c>
      <c r="D30" s="16">
        <v>42087</v>
      </c>
      <c r="E30" s="15" t="s">
        <v>38</v>
      </c>
      <c r="F30" s="17">
        <v>42086</v>
      </c>
      <c r="G30" s="18">
        <v>12.577999999999999</v>
      </c>
      <c r="H30" s="19">
        <f t="shared" si="0"/>
        <v>18824.599999999999</v>
      </c>
      <c r="I30" s="5">
        <v>1251835.8999999999</v>
      </c>
      <c r="J30" s="4"/>
      <c r="K30" s="4"/>
      <c r="L30" s="58"/>
    </row>
    <row r="31" spans="2:12" ht="20.100000000000001" customHeight="1" x14ac:dyDescent="0.25">
      <c r="B31" s="4">
        <v>26</v>
      </c>
      <c r="C31" s="15">
        <v>8572038</v>
      </c>
      <c r="D31" s="16">
        <v>42087</v>
      </c>
      <c r="E31" s="15" t="s">
        <v>39</v>
      </c>
      <c r="F31" s="17">
        <v>42086</v>
      </c>
      <c r="G31" s="18">
        <v>18.003</v>
      </c>
      <c r="H31" s="19">
        <f t="shared" si="0"/>
        <v>24860</v>
      </c>
      <c r="I31" s="5">
        <v>1653190</v>
      </c>
      <c r="J31" s="4"/>
      <c r="K31" s="4"/>
      <c r="L31" s="58"/>
    </row>
    <row r="32" spans="2:12" ht="20.100000000000001" customHeight="1" x14ac:dyDescent="0.25">
      <c r="B32" s="4">
        <v>27</v>
      </c>
      <c r="C32" s="15">
        <v>8665899</v>
      </c>
      <c r="D32" s="16">
        <v>42091</v>
      </c>
      <c r="E32" s="15" t="s">
        <v>40</v>
      </c>
      <c r="F32" s="17">
        <v>42090</v>
      </c>
      <c r="G32" s="18">
        <v>10.603999999999999</v>
      </c>
      <c r="H32" s="19">
        <f t="shared" si="0"/>
        <v>15700</v>
      </c>
      <c r="I32" s="5">
        <v>1044050</v>
      </c>
      <c r="J32" s="4"/>
      <c r="K32" s="4"/>
      <c r="L32" s="58"/>
    </row>
    <row r="33" spans="2:12" ht="20.100000000000001" customHeight="1" x14ac:dyDescent="0.25">
      <c r="B33" s="4">
        <v>28</v>
      </c>
      <c r="C33" s="15">
        <v>8802469</v>
      </c>
      <c r="D33" s="16">
        <v>42098</v>
      </c>
      <c r="E33" s="15" t="s">
        <v>41</v>
      </c>
      <c r="F33" s="17">
        <v>42096</v>
      </c>
      <c r="G33" s="18">
        <v>11.971</v>
      </c>
      <c r="H33" s="19">
        <f>I33/66.85</f>
        <v>17740</v>
      </c>
      <c r="I33" s="5">
        <v>1185919</v>
      </c>
      <c r="J33" s="4"/>
      <c r="K33" s="4"/>
      <c r="L33" s="58"/>
    </row>
    <row r="34" spans="2:12" ht="20.100000000000001" customHeight="1" x14ac:dyDescent="0.25">
      <c r="B34" s="4">
        <v>29</v>
      </c>
      <c r="C34" s="15">
        <v>8830411</v>
      </c>
      <c r="D34" s="16">
        <v>42100</v>
      </c>
      <c r="E34" s="15" t="s">
        <v>42</v>
      </c>
      <c r="F34" s="17">
        <v>42098</v>
      </c>
      <c r="G34" s="18">
        <v>4.1349999999999998</v>
      </c>
      <c r="H34" s="19">
        <f>I34/66.85</f>
        <v>6185.6</v>
      </c>
      <c r="I34" s="5">
        <v>413507.36</v>
      </c>
      <c r="J34" s="4"/>
      <c r="K34" s="4"/>
      <c r="L34" s="58"/>
    </row>
    <row r="35" spans="2:12" ht="20.100000000000001" customHeight="1" x14ac:dyDescent="0.25">
      <c r="B35" s="4">
        <v>30</v>
      </c>
      <c r="C35" s="15">
        <v>8922903</v>
      </c>
      <c r="D35" s="16">
        <v>42104</v>
      </c>
      <c r="E35" s="15" t="s">
        <v>43</v>
      </c>
      <c r="F35" s="17">
        <v>42103</v>
      </c>
      <c r="G35" s="18">
        <v>36.256999999999998</v>
      </c>
      <c r="H35" s="19">
        <f>I35/66.85</f>
        <v>49740.000000000007</v>
      </c>
      <c r="I35" s="5">
        <v>3325119</v>
      </c>
      <c r="J35" s="4"/>
      <c r="K35" s="4"/>
      <c r="L35" s="58"/>
    </row>
    <row r="36" spans="2:12" ht="20.100000000000001" customHeight="1" x14ac:dyDescent="0.25">
      <c r="B36" s="4">
        <v>31</v>
      </c>
      <c r="C36" s="15">
        <v>9057141</v>
      </c>
      <c r="D36" s="16">
        <v>42111</v>
      </c>
      <c r="E36" s="15" t="s">
        <v>44</v>
      </c>
      <c r="F36" s="17">
        <v>42110</v>
      </c>
      <c r="G36" s="18">
        <v>15.731999999999999</v>
      </c>
      <c r="H36" s="19">
        <f>I36/65.95</f>
        <v>22400</v>
      </c>
      <c r="I36" s="5">
        <v>1477280</v>
      </c>
      <c r="J36" s="4"/>
      <c r="K36" s="4"/>
      <c r="L36" s="58"/>
    </row>
    <row r="37" spans="2:12" ht="20.100000000000001" customHeight="1" x14ac:dyDescent="0.25">
      <c r="B37" s="4">
        <v>32</v>
      </c>
      <c r="C37" s="15">
        <v>9141932</v>
      </c>
      <c r="D37" s="16">
        <v>42116</v>
      </c>
      <c r="E37" s="15" t="s">
        <v>45</v>
      </c>
      <c r="F37" s="17">
        <v>42115</v>
      </c>
      <c r="G37" s="18">
        <v>16.887</v>
      </c>
      <c r="H37" s="19">
        <f>I37/65.95</f>
        <v>25280</v>
      </c>
      <c r="I37" s="5">
        <v>1667216</v>
      </c>
      <c r="J37" s="4"/>
      <c r="K37" s="4"/>
      <c r="L37" s="58"/>
    </row>
    <row r="38" spans="2:12" ht="20.100000000000001" customHeight="1" x14ac:dyDescent="0.25">
      <c r="B38" s="4">
        <v>33</v>
      </c>
      <c r="C38" s="15">
        <v>9237154</v>
      </c>
      <c r="D38" s="16">
        <v>42121</v>
      </c>
      <c r="E38" s="15" t="s">
        <v>46</v>
      </c>
      <c r="F38" s="17">
        <v>42119</v>
      </c>
      <c r="G38" s="18">
        <v>8.8849999999999998</v>
      </c>
      <c r="H38" s="19">
        <f>I38/65.95</f>
        <v>13260</v>
      </c>
      <c r="I38" s="5">
        <v>874497</v>
      </c>
      <c r="J38" s="4"/>
      <c r="K38" s="4"/>
      <c r="L38" s="58"/>
    </row>
    <row r="39" spans="2:12" ht="20.100000000000001" customHeight="1" x14ac:dyDescent="0.25">
      <c r="B39" s="4">
        <v>34</v>
      </c>
      <c r="C39" s="15">
        <v>9237256</v>
      </c>
      <c r="D39" s="16">
        <v>42121</v>
      </c>
      <c r="E39" s="15" t="s">
        <v>47</v>
      </c>
      <c r="F39" s="17">
        <v>42119</v>
      </c>
      <c r="G39" s="18">
        <v>11.276</v>
      </c>
      <c r="H39" s="19">
        <f>I39/65.95</f>
        <v>16880</v>
      </c>
      <c r="I39" s="5">
        <v>1113236</v>
      </c>
      <c r="J39" s="4"/>
      <c r="K39" s="4"/>
      <c r="L39" s="58"/>
    </row>
    <row r="40" spans="2:12" ht="20.100000000000001" customHeight="1" x14ac:dyDescent="0.25">
      <c r="B40" s="4">
        <v>35</v>
      </c>
      <c r="C40" s="15">
        <v>9311539</v>
      </c>
      <c r="D40" s="16">
        <v>42124</v>
      </c>
      <c r="E40" s="15" t="s">
        <v>48</v>
      </c>
      <c r="F40" s="17">
        <v>42123</v>
      </c>
      <c r="G40" s="18">
        <v>15.465</v>
      </c>
      <c r="H40" s="19">
        <f>I40/65.95</f>
        <v>23150</v>
      </c>
      <c r="I40" s="5">
        <v>1526742.5</v>
      </c>
      <c r="J40" s="4"/>
      <c r="K40" s="4"/>
      <c r="L40" s="58"/>
    </row>
    <row r="41" spans="2:12" ht="20.100000000000001" customHeight="1" x14ac:dyDescent="0.25">
      <c r="B41" s="4">
        <v>36</v>
      </c>
      <c r="C41" s="15">
        <v>9460121</v>
      </c>
      <c r="D41" s="16">
        <v>42132</v>
      </c>
      <c r="E41" s="15" t="s">
        <v>49</v>
      </c>
      <c r="F41" s="17">
        <v>42131</v>
      </c>
      <c r="G41" s="18">
        <v>17.975999999999999</v>
      </c>
      <c r="H41" s="19">
        <f>I41/71.55</f>
        <v>24660</v>
      </c>
      <c r="I41" s="5">
        <v>1764423</v>
      </c>
      <c r="J41" s="4"/>
      <c r="K41" s="4"/>
      <c r="L41" s="58"/>
    </row>
    <row r="42" spans="2:12" ht="20.100000000000001" customHeight="1" x14ac:dyDescent="0.25">
      <c r="B42" s="4">
        <v>37</v>
      </c>
      <c r="C42" s="15">
        <v>9460061</v>
      </c>
      <c r="D42" s="16">
        <v>42132</v>
      </c>
      <c r="E42" s="15" t="s">
        <v>50</v>
      </c>
      <c r="F42" s="17">
        <v>42131</v>
      </c>
      <c r="G42" s="18">
        <v>8.3889999999999993</v>
      </c>
      <c r="H42" s="19">
        <f>I42/71.55</f>
        <v>12550.2</v>
      </c>
      <c r="I42" s="5">
        <v>897966.81</v>
      </c>
      <c r="J42" s="4"/>
      <c r="K42" s="4"/>
      <c r="L42" s="58"/>
    </row>
    <row r="43" spans="2:12" ht="20.100000000000001" customHeight="1" x14ac:dyDescent="0.25">
      <c r="B43" s="4">
        <v>38</v>
      </c>
      <c r="C43" s="15">
        <v>9460115</v>
      </c>
      <c r="D43" s="16">
        <v>42132</v>
      </c>
      <c r="E43" s="15" t="s">
        <v>51</v>
      </c>
      <c r="F43" s="17">
        <v>42131</v>
      </c>
      <c r="G43" s="18">
        <v>18.231000000000002</v>
      </c>
      <c r="H43" s="19">
        <f>I43/71.55</f>
        <v>27290</v>
      </c>
      <c r="I43" s="5">
        <v>1952599.5</v>
      </c>
      <c r="J43" s="4"/>
      <c r="K43" s="4"/>
      <c r="L43" s="58"/>
    </row>
    <row r="44" spans="2:12" ht="20.100000000000001" customHeight="1" x14ac:dyDescent="0.25">
      <c r="B44" s="4">
        <v>39</v>
      </c>
      <c r="C44" s="15">
        <v>9583743</v>
      </c>
      <c r="D44" s="16">
        <v>42139</v>
      </c>
      <c r="E44" s="15" t="s">
        <v>52</v>
      </c>
      <c r="F44" s="17">
        <v>42138</v>
      </c>
      <c r="G44" s="18">
        <v>17.975999999999999</v>
      </c>
      <c r="H44" s="19">
        <f>I44/71.55</f>
        <v>24660</v>
      </c>
      <c r="I44" s="5">
        <v>1764423</v>
      </c>
      <c r="J44" s="4"/>
      <c r="K44" s="4"/>
      <c r="L44" s="58"/>
    </row>
    <row r="45" spans="2:12" ht="20.100000000000001" customHeight="1" x14ac:dyDescent="0.25">
      <c r="B45" s="4">
        <v>40</v>
      </c>
      <c r="C45" s="15">
        <v>9728909</v>
      </c>
      <c r="D45" s="16">
        <v>42146</v>
      </c>
      <c r="E45" s="15" t="s">
        <v>53</v>
      </c>
      <c r="F45" s="17">
        <v>42145</v>
      </c>
      <c r="G45" s="18">
        <v>12.593</v>
      </c>
      <c r="H45" s="19">
        <f>I45/70.05</f>
        <v>18850</v>
      </c>
      <c r="I45" s="5">
        <v>1320442.5</v>
      </c>
      <c r="J45" s="4"/>
      <c r="K45" s="4"/>
      <c r="L45" s="58"/>
    </row>
    <row r="46" spans="2:12" ht="20.100000000000001" customHeight="1" x14ac:dyDescent="0.25">
      <c r="B46" s="4">
        <v>41</v>
      </c>
      <c r="C46" s="15">
        <v>9728908</v>
      </c>
      <c r="D46" s="16">
        <v>42146</v>
      </c>
      <c r="E46" s="15" t="s">
        <v>54</v>
      </c>
      <c r="F46" s="17">
        <v>42145</v>
      </c>
      <c r="G46" s="18">
        <v>17.975999999999999</v>
      </c>
      <c r="H46" s="19">
        <f>I46/70.05</f>
        <v>24660</v>
      </c>
      <c r="I46" s="5">
        <v>1727433</v>
      </c>
      <c r="J46" s="4"/>
      <c r="K46" s="4"/>
      <c r="L46" s="58"/>
    </row>
    <row r="47" spans="2:12" ht="20.100000000000001" customHeight="1" x14ac:dyDescent="0.25">
      <c r="B47" s="4">
        <v>42</v>
      </c>
      <c r="C47" s="15">
        <v>9946108</v>
      </c>
      <c r="D47" s="16">
        <v>42157</v>
      </c>
      <c r="E47" s="15" t="s">
        <v>55</v>
      </c>
      <c r="F47" s="17">
        <v>42156</v>
      </c>
      <c r="G47" s="18">
        <v>17.975999999999999</v>
      </c>
      <c r="H47" s="19">
        <f>I47/70.05</f>
        <v>24510</v>
      </c>
      <c r="I47" s="5">
        <v>1716925.5</v>
      </c>
      <c r="J47" s="4"/>
      <c r="K47" s="4"/>
      <c r="L47" s="58"/>
    </row>
    <row r="48" spans="2:12" ht="20.100000000000001" customHeight="1" x14ac:dyDescent="0.25">
      <c r="B48" s="4">
        <v>43</v>
      </c>
      <c r="C48" s="15">
        <v>9946124</v>
      </c>
      <c r="D48" s="16">
        <v>42157</v>
      </c>
      <c r="E48" s="15" t="s">
        <v>56</v>
      </c>
      <c r="F48" s="17">
        <v>42156</v>
      </c>
      <c r="G48" s="18">
        <v>32.438000000000002</v>
      </c>
      <c r="H48" s="19">
        <f>I48/70.05</f>
        <v>47170</v>
      </c>
      <c r="I48" s="5">
        <v>3304258.5</v>
      </c>
      <c r="J48" s="4"/>
      <c r="K48" s="4"/>
      <c r="L48" s="58"/>
    </row>
    <row r="49" spans="2:12" ht="20.100000000000001" customHeight="1" x14ac:dyDescent="0.25">
      <c r="B49" s="4">
        <v>44</v>
      </c>
      <c r="C49" s="15">
        <v>1081269</v>
      </c>
      <c r="D49" s="16">
        <v>42164</v>
      </c>
      <c r="E49" s="15" t="s">
        <v>57</v>
      </c>
      <c r="F49" s="17">
        <v>42163</v>
      </c>
      <c r="G49" s="18">
        <v>17.548999999999999</v>
      </c>
      <c r="H49" s="19">
        <f>I49/71.5</f>
        <v>23940</v>
      </c>
      <c r="I49" s="5">
        <v>1711710</v>
      </c>
      <c r="J49" s="4"/>
      <c r="K49" s="4"/>
      <c r="L49" s="58"/>
    </row>
    <row r="50" spans="2:12" ht="20.100000000000001" customHeight="1" x14ac:dyDescent="0.25">
      <c r="B50" s="4">
        <v>45</v>
      </c>
      <c r="C50" s="15">
        <v>1081277</v>
      </c>
      <c r="D50" s="16">
        <v>42164</v>
      </c>
      <c r="E50" s="15" t="s">
        <v>58</v>
      </c>
      <c r="F50" s="17">
        <v>42163</v>
      </c>
      <c r="G50" s="18">
        <v>19.055</v>
      </c>
      <c r="H50" s="19">
        <f>I50/71.5</f>
        <v>27708.799999999999</v>
      </c>
      <c r="I50" s="5">
        <v>1981179.2</v>
      </c>
      <c r="J50" s="4"/>
      <c r="K50" s="4"/>
      <c r="L50" s="58"/>
    </row>
    <row r="51" spans="2:12" ht="20.100000000000001" customHeight="1" x14ac:dyDescent="0.25">
      <c r="B51" s="4">
        <v>46</v>
      </c>
      <c r="C51" s="15">
        <v>1228088</v>
      </c>
      <c r="D51" s="16">
        <v>42171</v>
      </c>
      <c r="E51" s="15" t="s">
        <v>59</v>
      </c>
      <c r="F51" s="17">
        <v>42171</v>
      </c>
      <c r="G51" s="18">
        <v>19.7</v>
      </c>
      <c r="H51" s="19">
        <f>I51/71.5</f>
        <v>27730</v>
      </c>
      <c r="I51" s="5">
        <v>1982695</v>
      </c>
      <c r="J51" s="4"/>
      <c r="K51" s="4"/>
      <c r="L51" s="58"/>
    </row>
    <row r="52" spans="2:12" ht="20.100000000000001" customHeight="1" x14ac:dyDescent="0.25">
      <c r="B52" s="4">
        <v>47</v>
      </c>
      <c r="C52" s="15">
        <v>1347879</v>
      </c>
      <c r="D52" s="16">
        <v>42178</v>
      </c>
      <c r="E52" s="15" t="s">
        <v>60</v>
      </c>
      <c r="F52" s="17">
        <v>42177</v>
      </c>
      <c r="G52" s="18">
        <v>18.396000000000001</v>
      </c>
      <c r="H52" s="19">
        <f>I52/71.75</f>
        <v>26750</v>
      </c>
      <c r="I52" s="5">
        <v>1919312.5</v>
      </c>
      <c r="J52" s="4"/>
      <c r="K52" s="4"/>
      <c r="L52" s="58"/>
    </row>
    <row r="53" spans="2:12" ht="20.100000000000001" customHeight="1" x14ac:dyDescent="0.25">
      <c r="B53" s="4">
        <v>48</v>
      </c>
      <c r="C53" s="15">
        <v>1527446</v>
      </c>
      <c r="D53" s="16">
        <v>42186</v>
      </c>
      <c r="E53" s="15" t="s">
        <v>61</v>
      </c>
      <c r="F53" s="17">
        <v>42184</v>
      </c>
      <c r="G53" s="18">
        <v>18.373999999999999</v>
      </c>
      <c r="H53" s="19">
        <f>I53/71.75</f>
        <v>26720</v>
      </c>
      <c r="I53" s="5">
        <v>1917160</v>
      </c>
      <c r="J53" s="4"/>
      <c r="K53" s="4"/>
      <c r="L53" s="58"/>
    </row>
    <row r="54" spans="2:12" ht="20.100000000000001" customHeight="1" x14ac:dyDescent="0.25">
      <c r="B54" s="4">
        <v>49</v>
      </c>
      <c r="C54" s="15">
        <v>1527419</v>
      </c>
      <c r="D54" s="16">
        <v>42186</v>
      </c>
      <c r="E54" s="15" t="s">
        <v>62</v>
      </c>
      <c r="F54" s="17">
        <v>42184</v>
      </c>
      <c r="G54" s="18">
        <v>17.672000000000001</v>
      </c>
      <c r="H54" s="19">
        <f>I54/71.75</f>
        <v>24090</v>
      </c>
      <c r="I54" s="5">
        <v>1728457.5</v>
      </c>
      <c r="J54" s="4"/>
      <c r="K54" s="4"/>
      <c r="L54" s="58"/>
    </row>
    <row r="55" spans="2:12" ht="20.100000000000001" customHeight="1" x14ac:dyDescent="0.25">
      <c r="B55" s="4">
        <v>50</v>
      </c>
      <c r="C55" s="15">
        <v>1659482</v>
      </c>
      <c r="D55" s="16">
        <v>42193</v>
      </c>
      <c r="E55" s="15" t="s">
        <v>63</v>
      </c>
      <c r="F55" s="17">
        <v>42192</v>
      </c>
      <c r="G55" s="18">
        <v>38.049999999999997</v>
      </c>
      <c r="H55" s="5">
        <f>I55/69.7</f>
        <v>55355.6</v>
      </c>
      <c r="I55" s="19">
        <v>3858285.32</v>
      </c>
      <c r="J55" s="4"/>
      <c r="K55" s="4"/>
      <c r="L55" s="58"/>
    </row>
    <row r="56" spans="2:12" ht="20.100000000000001" customHeight="1" x14ac:dyDescent="0.25">
      <c r="B56" s="4">
        <v>51</v>
      </c>
      <c r="C56" s="15">
        <v>1805847</v>
      </c>
      <c r="D56" s="16">
        <v>42200</v>
      </c>
      <c r="E56" s="15" t="s">
        <v>64</v>
      </c>
      <c r="F56" s="17">
        <v>42199</v>
      </c>
      <c r="G56" s="18">
        <v>19.824000000000002</v>
      </c>
      <c r="H56" s="19">
        <f>I56/69.7</f>
        <v>28830</v>
      </c>
      <c r="I56" s="5">
        <v>2009451</v>
      </c>
      <c r="J56" s="4"/>
      <c r="K56" s="4"/>
      <c r="L56" s="58"/>
    </row>
    <row r="57" spans="2:12" ht="20.100000000000001" customHeight="1" x14ac:dyDescent="0.25">
      <c r="B57" s="4">
        <v>52</v>
      </c>
      <c r="C57" s="15">
        <v>1815275</v>
      </c>
      <c r="D57" s="16">
        <v>42200</v>
      </c>
      <c r="E57" s="15" t="s">
        <v>65</v>
      </c>
      <c r="F57" s="17">
        <v>42199</v>
      </c>
      <c r="G57" s="18">
        <v>17.672000000000001</v>
      </c>
      <c r="H57" s="19">
        <f>I57/69.7</f>
        <v>24090</v>
      </c>
      <c r="I57" s="5">
        <v>1679073</v>
      </c>
      <c r="J57" s="4"/>
      <c r="K57" s="4"/>
      <c r="L57" s="58"/>
    </row>
    <row r="58" spans="2:12" ht="20.100000000000001" customHeight="1" x14ac:dyDescent="0.25">
      <c r="B58" s="4">
        <v>53</v>
      </c>
      <c r="C58" s="15">
        <v>1942169</v>
      </c>
      <c r="D58" s="16">
        <v>42207</v>
      </c>
      <c r="E58" s="15" t="s">
        <v>66</v>
      </c>
      <c r="F58" s="17">
        <v>42206</v>
      </c>
      <c r="G58" s="18">
        <v>23.815999999999999</v>
      </c>
      <c r="H58" s="19">
        <f>I58/68.6</f>
        <v>34630</v>
      </c>
      <c r="I58" s="5">
        <v>2375618</v>
      </c>
      <c r="J58" s="4"/>
      <c r="K58" s="4"/>
      <c r="L58" s="58"/>
    </row>
    <row r="59" spans="2:12" ht="20.100000000000001" customHeight="1" x14ac:dyDescent="0.25">
      <c r="B59" s="4">
        <v>54</v>
      </c>
      <c r="C59" s="15">
        <v>2096329</v>
      </c>
      <c r="D59" s="16">
        <v>42214</v>
      </c>
      <c r="E59" s="15" t="s">
        <v>67</v>
      </c>
      <c r="F59" s="17">
        <v>42214</v>
      </c>
      <c r="G59" s="18">
        <v>22.457000000000001</v>
      </c>
      <c r="H59" s="19">
        <f>I59/68.6</f>
        <v>32658.800000000007</v>
      </c>
      <c r="I59" s="5">
        <v>2240393.6800000002</v>
      </c>
      <c r="J59" s="4"/>
      <c r="K59" s="4"/>
      <c r="L59" s="58"/>
    </row>
    <row r="60" spans="2:12" ht="20.100000000000001" customHeight="1" x14ac:dyDescent="0.25">
      <c r="B60" s="4">
        <v>55</v>
      </c>
      <c r="C60" s="15">
        <v>2101292</v>
      </c>
      <c r="D60" s="16">
        <v>42214</v>
      </c>
      <c r="E60" s="15" t="s">
        <v>68</v>
      </c>
      <c r="F60" s="17">
        <v>42214</v>
      </c>
      <c r="G60" s="18">
        <v>21.181999999999999</v>
      </c>
      <c r="H60" s="19">
        <f>I60/68.6</f>
        <v>30810.000000000004</v>
      </c>
      <c r="I60" s="5">
        <v>2113566</v>
      </c>
      <c r="J60" s="4"/>
      <c r="K60" s="4"/>
      <c r="L60" s="58"/>
    </row>
    <row r="61" spans="2:12" ht="20.100000000000001" customHeight="1" x14ac:dyDescent="0.25">
      <c r="B61" s="4">
        <v>56</v>
      </c>
      <c r="C61" s="15">
        <v>2303132</v>
      </c>
      <c r="D61" s="16">
        <v>42226</v>
      </c>
      <c r="E61" s="15" t="s">
        <v>69</v>
      </c>
      <c r="F61" s="17">
        <v>42223</v>
      </c>
      <c r="G61" s="18">
        <v>21.294</v>
      </c>
      <c r="H61" s="19">
        <f>I61/68.85</f>
        <v>30970.000000000004</v>
      </c>
      <c r="I61" s="5">
        <v>2132284.5</v>
      </c>
      <c r="J61" s="4"/>
      <c r="K61" s="4"/>
      <c r="L61" s="58"/>
    </row>
    <row r="62" spans="2:12" ht="20.100000000000001" customHeight="1" x14ac:dyDescent="0.25">
      <c r="B62" s="4">
        <v>57</v>
      </c>
      <c r="C62" s="15">
        <v>2411689</v>
      </c>
      <c r="D62" s="16">
        <v>42230</v>
      </c>
      <c r="E62" s="15" t="s">
        <v>70</v>
      </c>
      <c r="F62" s="17">
        <v>42230</v>
      </c>
      <c r="G62" s="18">
        <v>17.672000000000001</v>
      </c>
      <c r="H62" s="19">
        <f>I62/68.85</f>
        <v>24090.000000000004</v>
      </c>
      <c r="I62" s="5">
        <v>1658596.5</v>
      </c>
      <c r="J62" s="4"/>
      <c r="K62" s="4"/>
      <c r="L62" s="58"/>
    </row>
    <row r="63" spans="2:12" ht="20.100000000000001" customHeight="1" x14ac:dyDescent="0.25">
      <c r="B63" s="4">
        <v>58</v>
      </c>
      <c r="C63" s="15">
        <v>2411692</v>
      </c>
      <c r="D63" s="16">
        <v>42230</v>
      </c>
      <c r="E63" s="15" t="s">
        <v>71</v>
      </c>
      <c r="F63" s="17">
        <v>42230</v>
      </c>
      <c r="G63" s="18">
        <v>30.893000000000001</v>
      </c>
      <c r="H63" s="19">
        <f>I63/68.85</f>
        <v>44963.6</v>
      </c>
      <c r="I63" s="5">
        <v>3095743.86</v>
      </c>
      <c r="J63" s="4"/>
      <c r="K63" s="4"/>
      <c r="L63" s="58"/>
    </row>
    <row r="64" spans="2:12" ht="20.100000000000001" customHeight="1" x14ac:dyDescent="0.25">
      <c r="B64" s="4">
        <v>59</v>
      </c>
      <c r="C64" s="15">
        <v>2541552</v>
      </c>
      <c r="D64" s="16">
        <v>42237</v>
      </c>
      <c r="E64" s="15" t="s">
        <v>72</v>
      </c>
      <c r="F64" s="17">
        <v>42237</v>
      </c>
      <c r="G64" s="18">
        <v>17.672000000000001</v>
      </c>
      <c r="H64" s="19">
        <f>I64/71.65</f>
        <v>24089.999999999996</v>
      </c>
      <c r="I64" s="5">
        <v>1726048.5</v>
      </c>
      <c r="J64" s="4"/>
      <c r="K64" s="4"/>
      <c r="L64" s="58"/>
    </row>
    <row r="65" spans="2:18" ht="20.100000000000001" customHeight="1" x14ac:dyDescent="0.25">
      <c r="B65" s="4">
        <v>60</v>
      </c>
      <c r="C65" s="15">
        <v>2541551</v>
      </c>
      <c r="D65" s="16">
        <v>42237</v>
      </c>
      <c r="E65" s="15" t="s">
        <v>73</v>
      </c>
      <c r="F65" s="17">
        <v>42237</v>
      </c>
      <c r="G65" s="18">
        <v>12.715</v>
      </c>
      <c r="H65" s="19">
        <f>I65/71.65</f>
        <v>18490</v>
      </c>
      <c r="I65" s="5">
        <v>1324808.5</v>
      </c>
      <c r="J65" s="4"/>
      <c r="K65" s="4"/>
      <c r="L65" s="58"/>
    </row>
    <row r="66" spans="2:18" ht="20.100000000000001" customHeight="1" x14ac:dyDescent="0.25">
      <c r="B66" s="4">
        <v>61</v>
      </c>
      <c r="C66" s="15">
        <v>2679482</v>
      </c>
      <c r="D66" s="16">
        <v>42244</v>
      </c>
      <c r="E66" s="15" t="s">
        <v>74</v>
      </c>
      <c r="F66" s="17">
        <v>42244</v>
      </c>
      <c r="G66" s="18">
        <v>33.747999999999998</v>
      </c>
      <c r="H66" s="19">
        <f>I66/75.75</f>
        <v>49106.8</v>
      </c>
      <c r="I66" s="5">
        <v>3719840.1</v>
      </c>
      <c r="J66" s="4"/>
      <c r="K66" s="4"/>
      <c r="L66" s="58"/>
    </row>
    <row r="67" spans="2:18" ht="20.100000000000001" customHeight="1" x14ac:dyDescent="0.25">
      <c r="B67" s="4">
        <v>62</v>
      </c>
      <c r="C67" s="15">
        <v>2835749</v>
      </c>
      <c r="D67" s="16">
        <v>42252</v>
      </c>
      <c r="E67" s="15" t="s">
        <v>75</v>
      </c>
      <c r="F67" s="17">
        <v>42251</v>
      </c>
      <c r="G67" s="18">
        <v>33.774999999999999</v>
      </c>
      <c r="H67" s="19">
        <f>I67/73.55</f>
        <v>49120</v>
      </c>
      <c r="I67" s="5">
        <v>3612776</v>
      </c>
      <c r="J67" s="4"/>
      <c r="K67" s="4"/>
      <c r="L67" s="58"/>
    </row>
    <row r="68" spans="2:18" ht="20.100000000000001" customHeight="1" x14ac:dyDescent="0.25">
      <c r="B68" s="4">
        <v>63</v>
      </c>
      <c r="C68" s="15">
        <v>2948476</v>
      </c>
      <c r="D68" s="16">
        <v>42258</v>
      </c>
      <c r="E68" s="15" t="s">
        <v>76</v>
      </c>
      <c r="F68" s="17">
        <v>42258</v>
      </c>
      <c r="G68" s="18">
        <v>34.984000000000002</v>
      </c>
      <c r="H68" s="19">
        <f>I68/73.55</f>
        <v>50950.400000000001</v>
      </c>
      <c r="I68" s="5">
        <v>3747401.92</v>
      </c>
      <c r="J68" s="4"/>
      <c r="K68" s="4"/>
      <c r="L68" s="58"/>
    </row>
    <row r="69" spans="2:18" ht="20.100000000000001" customHeight="1" x14ac:dyDescent="0.25">
      <c r="B69" s="4">
        <v>64</v>
      </c>
      <c r="C69" s="15">
        <v>3092204</v>
      </c>
      <c r="D69" s="16">
        <v>42266</v>
      </c>
      <c r="E69" s="15" t="s">
        <v>77</v>
      </c>
      <c r="F69" s="17">
        <v>42266</v>
      </c>
      <c r="G69" s="18">
        <v>12.045999999999999</v>
      </c>
      <c r="H69" s="19">
        <f>I69/74.25</f>
        <v>17520</v>
      </c>
      <c r="I69" s="5">
        <v>1300860</v>
      </c>
      <c r="J69" s="4"/>
      <c r="K69" s="4"/>
      <c r="L69" s="58"/>
    </row>
    <row r="70" spans="2:18" ht="20.100000000000001" customHeight="1" x14ac:dyDescent="0.25">
      <c r="B70" s="4">
        <v>65</v>
      </c>
      <c r="C70" s="15">
        <v>3330467</v>
      </c>
      <c r="D70" s="16">
        <v>42278</v>
      </c>
      <c r="E70" s="15" t="s">
        <v>78</v>
      </c>
      <c r="F70" s="17">
        <v>42278</v>
      </c>
      <c r="G70" s="18">
        <v>13.223000000000001</v>
      </c>
      <c r="H70" s="19">
        <f>I70/74.25</f>
        <v>18030</v>
      </c>
      <c r="I70" s="5">
        <v>1338727.5</v>
      </c>
      <c r="J70" s="4"/>
      <c r="K70" s="4"/>
      <c r="L70" s="58"/>
    </row>
    <row r="71" spans="2:18" ht="20.100000000000001" customHeight="1" x14ac:dyDescent="0.25">
      <c r="B71" s="4">
        <v>66</v>
      </c>
      <c r="C71" s="15">
        <v>3602724</v>
      </c>
      <c r="D71" s="16">
        <v>42293</v>
      </c>
      <c r="E71" s="15" t="s">
        <v>79</v>
      </c>
      <c r="F71" s="17">
        <v>42293</v>
      </c>
      <c r="G71" s="18">
        <v>14.121</v>
      </c>
      <c r="H71" s="19">
        <f>I71/73.45</f>
        <v>20566.8</v>
      </c>
      <c r="I71" s="5">
        <v>1510631.46</v>
      </c>
      <c r="J71" s="4"/>
      <c r="K71" s="4"/>
      <c r="L71" s="58"/>
    </row>
    <row r="72" spans="2:18" ht="20.100000000000001" customHeight="1" x14ac:dyDescent="0.25">
      <c r="B72" s="4">
        <v>67</v>
      </c>
      <c r="C72" s="15">
        <v>3713467</v>
      </c>
      <c r="D72" s="16">
        <v>42300</v>
      </c>
      <c r="E72" s="15" t="s">
        <v>80</v>
      </c>
      <c r="F72" s="17">
        <v>42300</v>
      </c>
      <c r="G72" s="18">
        <v>21.341000000000001</v>
      </c>
      <c r="H72" s="19">
        <f>I72/73.45</f>
        <v>31050</v>
      </c>
      <c r="I72" s="5">
        <v>2280622.5</v>
      </c>
      <c r="J72" s="4"/>
      <c r="K72" s="4"/>
      <c r="L72" s="58"/>
    </row>
    <row r="73" spans="2:18" ht="20.100000000000001" customHeight="1" x14ac:dyDescent="0.25">
      <c r="B73" s="4">
        <v>68</v>
      </c>
      <c r="C73" s="15">
        <v>5271300</v>
      </c>
      <c r="D73" s="16">
        <v>42382</v>
      </c>
      <c r="E73" s="15" t="s">
        <v>81</v>
      </c>
      <c r="F73" s="17">
        <v>42382</v>
      </c>
      <c r="G73" s="18">
        <v>9.9589999999999996</v>
      </c>
      <c r="H73" s="19">
        <f>I73/71.55</f>
        <v>14490</v>
      </c>
      <c r="I73" s="5">
        <v>1036759.5</v>
      </c>
      <c r="J73" s="4"/>
      <c r="K73" s="4"/>
      <c r="L73" s="59"/>
      <c r="M73" s="21"/>
    </row>
    <row r="74" spans="2:18" s="38" customFormat="1" ht="20.100000000000001" customHeight="1" x14ac:dyDescent="0.25">
      <c r="B74" s="50" t="s">
        <v>95</v>
      </c>
      <c r="C74" s="51"/>
      <c r="D74" s="51"/>
      <c r="E74" s="51"/>
      <c r="F74" s="52"/>
      <c r="G74" s="29">
        <f>SUM(G6:G73)</f>
        <v>1466.364</v>
      </c>
      <c r="H74" s="30">
        <f>SUM(H6:H73)</f>
        <v>2066724.3800324677</v>
      </c>
      <c r="I74" s="29">
        <f>SUM(I6:I73)</f>
        <v>145430997.22999999</v>
      </c>
      <c r="J74" s="6"/>
      <c r="K74" s="6"/>
      <c r="L74" s="36"/>
      <c r="M74" s="37"/>
    </row>
    <row r="75" spans="2:18" ht="20.100000000000001" customHeight="1" x14ac:dyDescent="0.25">
      <c r="B75" s="4">
        <v>69</v>
      </c>
      <c r="C75" s="22">
        <v>5560129</v>
      </c>
      <c r="D75" s="16">
        <v>42399</v>
      </c>
      <c r="E75" s="15" t="s">
        <v>82</v>
      </c>
      <c r="F75" s="17">
        <v>42398</v>
      </c>
      <c r="G75" s="18">
        <v>17.976320000000001</v>
      </c>
      <c r="H75" s="19">
        <f>I75/72.9</f>
        <v>24509.999999999996</v>
      </c>
      <c r="I75" s="5">
        <v>1786779</v>
      </c>
      <c r="J75" s="4"/>
      <c r="K75" s="4"/>
      <c r="L75" s="60" t="s">
        <v>94</v>
      </c>
      <c r="M75" s="21"/>
      <c r="N75" s="21"/>
    </row>
    <row r="76" spans="2:18" ht="20.100000000000001" customHeight="1" x14ac:dyDescent="0.25">
      <c r="B76" s="4">
        <v>70</v>
      </c>
      <c r="C76" s="22">
        <v>5704129</v>
      </c>
      <c r="D76" s="16">
        <v>42406</v>
      </c>
      <c r="E76" s="15" t="s">
        <v>83</v>
      </c>
      <c r="F76" s="17">
        <v>42405</v>
      </c>
      <c r="G76" s="18">
        <v>18.280560000000001</v>
      </c>
      <c r="H76" s="19">
        <f>I76/74.3</f>
        <v>24930</v>
      </c>
      <c r="I76" s="5">
        <v>1852299</v>
      </c>
      <c r="J76" s="4"/>
      <c r="K76" s="4"/>
      <c r="L76" s="60"/>
      <c r="M76" s="21"/>
      <c r="N76" s="21"/>
      <c r="R76" s="1" t="s">
        <v>98</v>
      </c>
    </row>
    <row r="77" spans="2:18" ht="20.100000000000001" customHeight="1" x14ac:dyDescent="0.25">
      <c r="B77" s="4">
        <v>71</v>
      </c>
      <c r="C77" s="22">
        <v>5821766</v>
      </c>
      <c r="D77" s="16">
        <v>42412</v>
      </c>
      <c r="E77" s="15" t="s">
        <v>84</v>
      </c>
      <c r="F77" s="17">
        <v>42405</v>
      </c>
      <c r="G77" s="18">
        <v>21.192809999999998</v>
      </c>
      <c r="H77" s="19">
        <f>I77/74.3</f>
        <v>30855.600000000002</v>
      </c>
      <c r="I77" s="5">
        <v>2292571.08</v>
      </c>
      <c r="J77" s="4"/>
      <c r="K77" s="4"/>
      <c r="L77" s="60"/>
      <c r="M77" s="21"/>
      <c r="N77" s="21"/>
    </row>
    <row r="78" spans="2:18" ht="20.100000000000001" customHeight="1" x14ac:dyDescent="0.25">
      <c r="B78" s="4">
        <v>72</v>
      </c>
      <c r="C78" s="22">
        <v>6128808</v>
      </c>
      <c r="D78" s="16">
        <v>42427</v>
      </c>
      <c r="E78" s="15" t="s">
        <v>85</v>
      </c>
      <c r="F78" s="17">
        <v>42426</v>
      </c>
      <c r="G78" s="18">
        <v>17.672080000000001</v>
      </c>
      <c r="H78" s="19">
        <f>I78/75.2</f>
        <v>24090.05</v>
      </c>
      <c r="I78" s="5">
        <v>1811571.76</v>
      </c>
      <c r="J78" s="4"/>
      <c r="K78" s="4"/>
      <c r="L78" s="60"/>
      <c r="M78" s="21"/>
      <c r="N78" s="21"/>
    </row>
    <row r="79" spans="2:18" ht="20.100000000000001" customHeight="1" x14ac:dyDescent="0.25">
      <c r="B79" s="4">
        <v>73</v>
      </c>
      <c r="C79" s="22">
        <v>6123507</v>
      </c>
      <c r="D79" s="16">
        <v>42427</v>
      </c>
      <c r="E79" s="15" t="s">
        <v>86</v>
      </c>
      <c r="F79" s="17">
        <v>42426</v>
      </c>
      <c r="G79" s="18">
        <v>21.11</v>
      </c>
      <c r="H79" s="19">
        <f>I79/75.2</f>
        <v>30733.200000000001</v>
      </c>
      <c r="I79" s="5">
        <v>2311136.64</v>
      </c>
      <c r="J79" s="4"/>
      <c r="K79" s="4"/>
      <c r="L79" s="60"/>
      <c r="M79" s="21"/>
      <c r="N79" s="21"/>
    </row>
    <row r="80" spans="2:18" ht="20.100000000000001" customHeight="1" x14ac:dyDescent="0.25">
      <c r="B80" s="4">
        <v>74</v>
      </c>
      <c r="C80" s="22">
        <v>6556161</v>
      </c>
      <c r="D80" s="16">
        <v>42448</v>
      </c>
      <c r="E80" s="15" t="s">
        <v>87</v>
      </c>
      <c r="F80" s="17">
        <v>42447</v>
      </c>
      <c r="G80" s="18">
        <v>21.340499999999999</v>
      </c>
      <c r="H80" s="19">
        <f>I80/74.2</f>
        <v>31050</v>
      </c>
      <c r="I80" s="5">
        <v>2303910</v>
      </c>
      <c r="J80" s="4"/>
      <c r="K80" s="4"/>
      <c r="L80" s="60"/>
      <c r="M80" s="21"/>
      <c r="N80" s="21"/>
    </row>
    <row r="81" spans="2:16" ht="20.100000000000001" customHeight="1" x14ac:dyDescent="0.25">
      <c r="B81" s="4">
        <v>75</v>
      </c>
      <c r="C81" s="22">
        <v>6556170</v>
      </c>
      <c r="D81" s="16">
        <v>42448</v>
      </c>
      <c r="E81" s="15" t="s">
        <v>88</v>
      </c>
      <c r="F81" s="17">
        <v>42447</v>
      </c>
      <c r="G81" s="18">
        <v>17.976320000000001</v>
      </c>
      <c r="H81" s="19">
        <f>I81/74.2</f>
        <v>24510</v>
      </c>
      <c r="I81" s="5">
        <v>1818642</v>
      </c>
      <c r="J81" s="4"/>
      <c r="K81" s="4"/>
      <c r="L81" s="60"/>
      <c r="M81" s="21"/>
      <c r="N81" s="21"/>
    </row>
    <row r="82" spans="2:16" ht="20.100000000000001" customHeight="1" x14ac:dyDescent="0.25">
      <c r="B82" s="4">
        <v>76</v>
      </c>
      <c r="C82" s="22">
        <v>6840754</v>
      </c>
      <c r="D82" s="16">
        <v>42462</v>
      </c>
      <c r="E82" s="15" t="s">
        <v>89</v>
      </c>
      <c r="F82" s="17">
        <v>42461</v>
      </c>
      <c r="G82" s="18">
        <v>19.9178</v>
      </c>
      <c r="H82" s="19">
        <f>I82/74.2</f>
        <v>28980</v>
      </c>
      <c r="I82" s="5">
        <v>2150316</v>
      </c>
      <c r="J82" s="4"/>
      <c r="K82" s="4"/>
      <c r="L82" s="60"/>
      <c r="M82" s="21"/>
      <c r="N82" s="21"/>
    </row>
    <row r="83" spans="2:16" ht="20.100000000000001" customHeight="1" x14ac:dyDescent="0.25">
      <c r="B83" s="4">
        <v>77</v>
      </c>
      <c r="C83" s="22">
        <v>6835714</v>
      </c>
      <c r="D83" s="16">
        <v>42461</v>
      </c>
      <c r="E83" s="15" t="s">
        <v>90</v>
      </c>
      <c r="F83" s="17">
        <v>42461</v>
      </c>
      <c r="G83" s="18">
        <v>17.976320000000001</v>
      </c>
      <c r="H83" s="19">
        <f>I83/74.2</f>
        <v>24510</v>
      </c>
      <c r="I83" s="5">
        <v>1818642</v>
      </c>
      <c r="J83" s="4"/>
      <c r="K83" s="4"/>
      <c r="L83" s="60"/>
      <c r="M83" s="21"/>
      <c r="N83" s="21"/>
    </row>
    <row r="84" spans="2:16" ht="20.100000000000001" customHeight="1" x14ac:dyDescent="0.25">
      <c r="B84" s="4">
        <v>78</v>
      </c>
      <c r="C84" s="22">
        <v>7169475</v>
      </c>
      <c r="D84" s="16">
        <v>42480</v>
      </c>
      <c r="E84" s="15" t="s">
        <v>91</v>
      </c>
      <c r="F84" s="17">
        <v>42478</v>
      </c>
      <c r="G84" s="18">
        <v>0.24586000000000002</v>
      </c>
      <c r="H84" s="19">
        <f>I84/65.8</f>
        <v>368.95</v>
      </c>
      <c r="I84" s="5">
        <v>24276.91</v>
      </c>
      <c r="J84" s="4"/>
      <c r="K84" s="4"/>
      <c r="L84" s="60"/>
      <c r="M84" s="21"/>
      <c r="N84" s="21"/>
    </row>
    <row r="85" spans="2:16" ht="20.100000000000001" customHeight="1" x14ac:dyDescent="0.25">
      <c r="B85" s="7">
        <v>79</v>
      </c>
      <c r="C85" s="23">
        <v>7378628</v>
      </c>
      <c r="D85" s="24">
        <v>42490</v>
      </c>
      <c r="E85" s="25" t="s">
        <v>92</v>
      </c>
      <c r="F85" s="26">
        <v>42490</v>
      </c>
      <c r="G85" s="27">
        <v>22.4252</v>
      </c>
      <c r="H85" s="28">
        <f>I85/74.1</f>
        <v>30570.000000000004</v>
      </c>
      <c r="I85" s="8">
        <v>2265237</v>
      </c>
      <c r="J85" s="7"/>
      <c r="K85" s="7"/>
      <c r="L85" s="61"/>
      <c r="M85" s="21"/>
      <c r="N85" s="21"/>
    </row>
    <row r="86" spans="2:16" s="38" customFormat="1" ht="20.100000000000001" customHeight="1" x14ac:dyDescent="0.25">
      <c r="B86" s="50" t="s">
        <v>96</v>
      </c>
      <c r="C86" s="51"/>
      <c r="D86" s="51"/>
      <c r="E86" s="51"/>
      <c r="F86" s="52"/>
      <c r="G86" s="29">
        <f>SUM(G75:G85)</f>
        <v>196.11376999999996</v>
      </c>
      <c r="H86" s="30">
        <f>SUM(H75:H85)</f>
        <v>275107.80000000005</v>
      </c>
      <c r="I86" s="30">
        <f>SUM(I75:I85)</f>
        <v>20435381.390000001</v>
      </c>
      <c r="J86" s="40"/>
      <c r="K86" s="10"/>
      <c r="L86" s="39"/>
      <c r="M86" s="37"/>
      <c r="N86" s="37"/>
    </row>
    <row r="87" spans="2:16" ht="24.95" customHeight="1" x14ac:dyDescent="0.25">
      <c r="B87" s="50" t="s">
        <v>8</v>
      </c>
      <c r="C87" s="51"/>
      <c r="D87" s="51"/>
      <c r="E87" s="51"/>
      <c r="F87" s="52"/>
      <c r="G87" s="29">
        <f>+G86+G74</f>
        <v>1662.47777</v>
      </c>
      <c r="H87" s="30">
        <f>SUM(H6:H85)</f>
        <v>4408556.5600649351</v>
      </c>
      <c r="I87" s="30">
        <f>SUM(I6:I85)</f>
        <v>311297375.84999996</v>
      </c>
      <c r="J87" s="31"/>
      <c r="K87" s="2"/>
      <c r="L87" s="31"/>
    </row>
    <row r="88" spans="2:16" ht="20.100000000000001" customHeight="1" x14ac:dyDescent="0.25">
      <c r="B88" s="32"/>
      <c r="P88" s="9"/>
    </row>
    <row r="89" spans="2:16" ht="20.100000000000001" customHeight="1" x14ac:dyDescent="0.25">
      <c r="B89" s="46"/>
      <c r="C89" s="46"/>
      <c r="D89" s="46"/>
      <c r="E89" s="46"/>
      <c r="F89" s="46"/>
      <c r="I89" s="34"/>
    </row>
    <row r="90" spans="2:16" x14ac:dyDescent="0.25">
      <c r="M90" s="21"/>
    </row>
    <row r="91" spans="2:16" x14ac:dyDescent="0.25">
      <c r="G91" s="35"/>
    </row>
  </sheetData>
  <mergeCells count="18">
    <mergeCell ref="B1:L1"/>
    <mergeCell ref="B89:F89"/>
    <mergeCell ref="B2:L2"/>
    <mergeCell ref="B86:F86"/>
    <mergeCell ref="B74:F74"/>
    <mergeCell ref="H4:I4"/>
    <mergeCell ref="J4:J5"/>
    <mergeCell ref="L4:L5"/>
    <mergeCell ref="L6:L73"/>
    <mergeCell ref="L75:L85"/>
    <mergeCell ref="B87:F87"/>
    <mergeCell ref="B3:L3"/>
    <mergeCell ref="B4:B5"/>
    <mergeCell ref="C4:C5"/>
    <mergeCell ref="D4:D5"/>
    <mergeCell ref="E4:E5"/>
    <mergeCell ref="F4:F5"/>
    <mergeCell ref="G4:G5"/>
  </mergeCells>
  <printOptions horizontalCentered="1"/>
  <pageMargins left="0.19685039370078741" right="0.19685039370078741" top="0.51181102362204722" bottom="0.19685039370078741" header="0.11811023622047245" footer="0.11811023622047245"/>
  <pageSetup scale="70" orientation="portrait" r:id="rId1"/>
  <headerFooter>
    <oddFooter>Page &amp;P of &amp;N</oddFooter>
  </headerFooter>
  <rowBreaks count="1" manualBreakCount="1">
    <brk id="50" min="1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Statement of Imp &amp; Exp (2)</vt:lpstr>
      <vt:lpstr>'Statement of Imp &amp; Exp (2)'!Print_Area</vt:lpstr>
      <vt:lpstr>'Statement of Imp &amp; Exp (2)'!Print_Titles</vt:lpstr>
    </vt:vector>
  </TitlesOfParts>
  <Company>HMGC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gnan</dc:creator>
  <cp:lastModifiedBy>gnan</cp:lastModifiedBy>
  <cp:lastPrinted>2020-08-18T09:56:39Z</cp:lastPrinted>
  <dcterms:created xsi:type="dcterms:W3CDTF">2020-08-18T04:08:55Z</dcterms:created>
  <dcterms:modified xsi:type="dcterms:W3CDTF">2020-08-18T09:57:39Z</dcterms:modified>
</cp:coreProperties>
</file>